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Лист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1" l="1"/>
  <c r="C26" i="1"/>
  <c r="C88" i="1"/>
  <c r="C96" i="1"/>
  <c r="C81" i="1"/>
  <c r="C82" i="1"/>
  <c r="C83" i="1"/>
  <c r="C94" i="1"/>
  <c r="C92" i="1"/>
  <c r="C100" i="1"/>
  <c r="C48" i="1"/>
  <c r="C47" i="1" s="1"/>
  <c r="C46" i="1"/>
  <c r="C36" i="1"/>
  <c r="C30" i="1"/>
  <c r="C28" i="1"/>
  <c r="C45" i="1"/>
  <c r="C103" i="1"/>
  <c r="C14" i="1"/>
  <c r="C16" i="1"/>
  <c r="C18" i="1"/>
  <c r="C17" i="1"/>
  <c r="C15" i="1"/>
  <c r="C19" i="1"/>
  <c r="C20" i="1"/>
  <c r="C65" i="1"/>
  <c r="C64" i="1"/>
  <c r="C66" i="1"/>
  <c r="C29" i="1"/>
  <c r="C56" i="1"/>
  <c r="C49" i="1"/>
  <c r="C55" i="1"/>
  <c r="C54" i="1" s="1"/>
  <c r="C59" i="1"/>
  <c r="C58" i="1"/>
  <c r="C70" i="1"/>
  <c r="C68" i="1" s="1"/>
  <c r="C79" i="1"/>
  <c r="C71" i="1" s="1"/>
  <c r="C91" i="1"/>
  <c r="C84" i="1"/>
  <c r="C25" i="1"/>
  <c r="C24" i="1"/>
  <c r="C42" i="1"/>
  <c r="C39" i="1"/>
  <c r="C13" i="1"/>
  <c r="C12" i="1" s="1"/>
  <c r="C98" i="1"/>
  <c r="C99" i="1"/>
  <c r="C104" i="1"/>
  <c r="C102" i="1" s="1"/>
  <c r="C77" i="1"/>
  <c r="C72" i="1"/>
  <c r="C51" i="1"/>
  <c r="C37" i="1"/>
  <c r="C35" i="1"/>
  <c r="C34" i="1" s="1"/>
  <c r="C31" i="1" s="1"/>
  <c r="C32" i="1"/>
  <c r="C44" i="1" l="1"/>
  <c r="C63" i="1"/>
  <c r="C80" i="1"/>
  <c r="C27" i="1"/>
  <c r="C22" i="1"/>
  <c r="C21" i="1" s="1"/>
  <c r="C11" i="1" s="1"/>
</calcChain>
</file>

<file path=xl/sharedStrings.xml><?xml version="1.0" encoding="utf-8"?>
<sst xmlns="http://schemas.openxmlformats.org/spreadsheetml/2006/main" count="203" uniqueCount="192">
  <si>
    <t>Прогнозируемые объёмы налоговых и неналоговых доходов</t>
  </si>
  <si>
    <t>НАИМЕНОВАНИЕ ПОКАЗАТЕЛЯ</t>
  </si>
  <si>
    <t>Код доходов по бюджетной классификации</t>
  </si>
  <si>
    <t>Сумма</t>
  </si>
  <si>
    <t>1 00 00000 00 0000 000</t>
  </si>
  <si>
    <t>Налоги на прибыль, доходы</t>
  </si>
  <si>
    <t>1 01 00000 00 0000 000</t>
  </si>
  <si>
    <t>Налог на доходы физических лиц</t>
  </si>
  <si>
    <t>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</si>
  <si>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227,2271 и 228 НК РФ</t>
  </si>
  <si>
    <t>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</si>
  <si>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t>
  </si>
  <si>
    <t>1 01 02020 01 0000 110</t>
  </si>
  <si>
    <t>Налог на доходы физических лиц с доходов, полученный физическими лицами в соответствии со статьей 228 Н К РФ</t>
  </si>
  <si>
    <t>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</si>
  <si>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</si>
  <si>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</si>
  <si>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</si>
  <si>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НАЛОГИ НА ТОВАРЫ (РАБОТЫ, УСЛУГИ), РЕАЛИЗУЕМЫЕ НА ТЕРРИТОРИИ РОССИЙСКОЙ ФЕДЕРАЦИИ</t>
  </si>
  <si>
    <t>1 03 00000 00 0000 000</t>
  </si>
  <si>
    <t>Акцизы по подакцизным товарам (продукции), производимым на территории Российской Федерации</t>
  </si>
  <si>
    <t>1 03 02000 01 0000 110</t>
  </si>
  <si>
    <t>НАЛОГИ НА СОВОКУПНЫЙ ДОХОД</t>
  </si>
  <si>
    <t>1 05 00000 00 0000 000</t>
  </si>
  <si>
    <t>Налог, взимаемый в связи с применением упрощенной системы налогообложения</t>
  </si>
  <si>
    <t>Единый сельскохозяйственный налог</t>
  </si>
  <si>
    <t>1 05 03000 01 0000 110</t>
  </si>
  <si>
    <t>НАЛОГИ НА ИМУЩЕСТВО</t>
  </si>
  <si>
    <t>1 06 00000 00 0000 000</t>
  </si>
  <si>
    <t>Налог на имущество физических лиц</t>
  </si>
  <si>
    <t>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</si>
  <si>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</si>
  <si>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1 06 01020 14 0000 110</t>
  </si>
  <si>
    <t>Земельный налог</t>
  </si>
  <si>
    <t>1 06 06000 00 0000 110</t>
  </si>
  <si>
    <t>Земельный налог с организаций</t>
  </si>
  <si>
    <t>1 06 06030 00 0000 110</t>
  </si>
  <si>
    <t>Земельный налог с организаций, обладающих земельным участком, расположенным в границах муниципальных округов</t>
  </si>
  <si>
    <t>1 06 06032 14 0000 110</t>
  </si>
  <si>
    <t>Земельный налог с физических лиц</t>
  </si>
  <si>
    <t>1 06 06040 00 0000 110</t>
  </si>
  <si>
    <t>Земельный налог с физических лиц, обладающих земельным участком, расположенным в границах муниципальных округов</t>
  </si>
  <si>
    <t>1 06 06042 14 0000 110</t>
  </si>
  <si>
    <t>ГОСУДАРСТВЕННАЯ ПОШЛИНА</t>
  </si>
  <si>
    <t>1 08 00000 00 0000 000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</si>
  <si>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</si>
  <si>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1 08 03010 01 0000 110</t>
  </si>
  <si>
    <t xml:space="preserve">
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
</t>
  </si>
  <si>
    <t>1 08 04020 01 0000 110</t>
  </si>
  <si>
    <t>Государственная пошлина за выдачу разрешения на установку рекламной конструкции</t>
  </si>
  <si>
    <t>1 08 07150 01 0000 110</t>
  </si>
  <si>
    <t>ДОХОДЫ ОТ ИСПОЛЬЗОВАНИЯ ИМУЩЕСТВА, НАХОДЯЩЕГОСЯ В ГОСУДАРСТВЕННОЙ И МУНИЦИПАЛЬНОЙ СОБСТВЕННОСТИ</t>
  </si>
  <si>
    <t>1 11 00000 00 0000 000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</si>
  <si>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</si>
  <si>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</si>
  <si>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</si>
  <si>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</si>
  <si>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</si>
  <si>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</si>
  <si>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</si>
  <si>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1 11 05024 14 0000 120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</si>
  <si>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</si>
  <si>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1 11 05030 00 0000 120</t>
  </si>
  <si>
    <t>Доходы от сдачи в аренду имущества, составляющего государственную (муниципальную) казну (за исключением земельных участков)</t>
  </si>
  <si>
    <t>1 11 05070 00 0000 120</t>
  </si>
  <si>
    <t>Доходы от сдачи в аренду имущества, составляющего казну муниципальных округов (за исключением земельных участков)</t>
  </si>
  <si>
    <t>1 11 05074 14 0000 120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</si>
  <si>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</si>
  <si>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</si>
  <si>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</si>
  <si>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1 11 09044 14 0000 120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</si>
  <si>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</si>
  <si>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</si>
  <si>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</si>
  <si>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1 11 09080 14 0000 120</t>
  </si>
  <si>
    <t>ПЛАТЕЖИ ПРИ ПОЛЬЗОВАНИИ ПРИРОДНЫМИ РЕСУРСАМИ</t>
  </si>
  <si>
    <t>1 12 00000 00 0000 000</t>
  </si>
  <si>
    <t>ДОХОДЫ ОТ ОКАЗАНИЯ ПЛАТНЫХ УСЛУГ И КОМПЕНСАЦИИ ЗАТРАТ ГОСУДАРСТВА</t>
  </si>
  <si>
    <t>1 13 00000 00 0000 000</t>
  </si>
  <si>
    <t>ДОХОДЫ ОТ ПРОДАЖИ МАТЕРИАЛЬНЫХ И НЕМАТЕРИАЛЬНЫХ АКТИВОВ</t>
  </si>
  <si>
    <t>1 14 00000 00 0000 000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</si>
  <si>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</si>
  <si>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1 14 06012 14 0000 430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</si>
  <si>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</si>
  <si>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</si>
  <si>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</si>
  <si>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1 14 06312 14 0000 430</t>
  </si>
  <si>
    <t>ШТРАФЫ, САНКЦИИ, ВОЗМЕЩЕНИЕ УЩЕРБА</t>
  </si>
  <si>
    <t>1 16 00000 00 0000 000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</si>
  <si>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</si>
  <si>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1 16 01063 01 0000 140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</si>
  <si>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</si>
  <si>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</si>
  <si>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</si>
  <si>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1 16 01093 01 0000 140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</si>
  <si>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</si>
  <si>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</si>
  <si>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</si>
  <si>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</si>
  <si>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</si>
  <si>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</si>
  <si>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</si>
  <si>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</si>
  <si>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</si>
  <si>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1 16 01203 01 0000 140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</si>
  <si>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</si>
  <si>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1 16 02020 02 0000 140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</si>
  <si>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</si>
  <si>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1 16 07010 14 0000 140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</si>
  <si>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</si>
  <si>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1 16 07090 14 0000 140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</si>
  <si>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</si>
  <si>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1 16 11050 01 0000 140</t>
  </si>
  <si>
    <t>тыс. рублей</t>
  </si>
  <si>
    <t xml:space="preserve">Плата за выбросы загрязняющих веществ в атмосферный воздух стационарными объектами </t>
  </si>
  <si>
    <t>Плата за сбросы загрязняющих веществ в водные объекты</t>
  </si>
  <si>
    <t>1 12 01042 01 0000 120</t>
  </si>
  <si>
    <t>Плата за размещение отходов производства</t>
  </si>
  <si>
    <t>Плата за размещение твердых коммунальных отходов</t>
  </si>
  <si>
    <t>1 13 01994 14 0000 130</t>
  </si>
  <si>
    <t>Прочие доходы от оказания платных услуг (работ) получателями средств бюджетов муниципальных округов</t>
  </si>
  <si>
    <t>Прочие доходы от компенсации затрат бюджетов муниципальных округов</t>
  </si>
  <si>
    <t xml:space="preserve">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</si>
  <si>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</si>
  <si>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</si>
  <si>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</si>
  <si>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</si>
  <si>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</si>
  <si>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</si>
  <si>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</si>
  <si>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патентной системы налогообложения, зачисляемый в бюджеты муниципальных округов</t>
  </si>
  <si>
    <t>1 05 04060 02 0000 110</t>
  </si>
  <si>
    <t>1 05 01000 00 0000 110</t>
  </si>
  <si>
    <t>1 11 05312 14 0000 120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</si>
  <si>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</si>
  <si>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</si>
  <si>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</si>
  <si>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</si>
  <si>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</si>
  <si>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1 13 02994 14 0000 130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</si>
  <si>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</si>
  <si>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1 14 02000 00 0000 400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</si>
  <si>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</si>
  <si>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1 11 05034 14 0000 120</t>
  </si>
  <si>
    <t>1 17 05040 14 0000 180</t>
  </si>
  <si>
    <t>Прочие неналоговые доходы бюджетов муниципальных округов</t>
  </si>
  <si>
    <t xml:space="preserve"> Приложение 1</t>
  </si>
  <si>
    <t xml:space="preserve">к решению Совета народных депутатов Благовещенского муниципального округа </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</si>
  <si>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</si>
  <si>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1 12 01010 01 0000 120</t>
  </si>
  <si>
    <t>1 12 01030 01 0000 120</t>
  </si>
  <si>
    <t>1 12 01041 01 0000 120</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</si>
  <si>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</si>
  <si>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</si>
  <si>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</si>
  <si>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</si>
  <si>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1 16 01133 01 0000 140</t>
  </si>
  <si>
    <t xml:space="preserve">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t>
  </si>
  <si>
    <t>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</si>
  <si>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</si>
  <si>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бюджета  муниципального округа на 2024 год по кодам видов доходов</t>
  </si>
  <si>
    <t>1 16 10032 14 1239 140</t>
  </si>
  <si>
    <t>1 17 15020 14 0000 150</t>
  </si>
  <si>
    <t>Инициативные платежи, зачисляемые в бюджеты муниципальных округов</t>
  </si>
  <si>
    <t>1 17 15020 14 1238 150</t>
  </si>
  <si>
    <t>Инициативные платежи, зачисляемые в бюджеты муниципальных округов (Благоустройство зоны отдыха в с. Марково Благовещенского муниципального округа Амурской области)</t>
  </si>
  <si>
    <t>1 17 15020 14 1240 150</t>
  </si>
  <si>
    <t>1 17 15020 14 1241 150</t>
  </si>
  <si>
    <t>Инициативные платежи, зачисляемые в бюджеты муниципальных округов (Благоустройство территории дома культуры  в с. Грибское Благовещенского муниципального округа Амурской области)</t>
  </si>
  <si>
    <t>Инициативные платежи, зачисляемые в бюджеты муниципальных округов (Благоустройство спортивной площадки в с. Усть-Ивановка Благовещенского муниципального округа Амурской области0</t>
  </si>
  <si>
    <t>ПРОЧИЕ НЕНАЛОГОВЫЕ ДОХОДЫ</t>
  </si>
  <si>
    <t>1 17 00000 00 0000 180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</si>
  <si>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</si>
  <si>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1 16 11130 01 0000 140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</si>
  <si>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 (Возмещение ущерба за снос зеленых насаждений на территории округа)</t>
  </si>
  <si>
    <t>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</si>
  <si>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 (Возмещение ущерба за снос зеленых насаждений на территории проектного объекта Газпровод (с. Чигири, с. Верхблаговещенское)</t>
  </si>
  <si>
    <t xml:space="preserve">Платежи по искам о возмещении вреда, причиненного недрам, а также платежи, уплачиваемые при добровольном возмещении вреда, причиненного недрам, подлежащие зачислению в бюджет муниципального образования (за исключением вреда, причиненного на особо охраняемых природных территориях)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</si>
  <si>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</si>
  <si>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(штрафы за уничтожение редких и находящихся под угрозой исчезновения видов животных, растений или грибов, занесенных в Красную книгу Амурской области)</t>
  </si>
  <si>
    <t>1 14 06024 14 0000 430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</si>
  <si>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</si>
  <si>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1 16 02010 02 0059 140</t>
  </si>
  <si>
    <t>1 11 05324 14 0000 120</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</si>
  <si>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округов</t>
  </si>
  <si>
    <t>НАЛОГОВЫЕ И НЕНАЛОГОВЫЕ ДОХОДЫ</t>
  </si>
  <si>
    <t>1 01 02080 01 0000 110</t>
  </si>
  <si>
    <t>1 01 02130 01 0000 110</t>
  </si>
  <si>
    <t>1 01 02140 01 0000 110</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</si>
  <si>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 </t>
  </si>
  <si>
    <t>1 16 11150 01 0000 140</t>
  </si>
  <si>
    <r>
      <t xml:space="preserve">от </t>
    </r>
    <r>
      <rPr>
        <u/>
        <sz val="8"/>
        <color theme="1"/>
        <rFont val="Times New Roman"/>
        <family val="1"/>
        <charset val="204"/>
      </rPr>
      <t>19.12.2024</t>
    </r>
    <r>
      <rPr>
        <sz val="8"/>
        <color theme="1"/>
        <rFont val="Times New Roman"/>
        <family val="1"/>
        <charset val="204"/>
      </rPr>
      <t xml:space="preserve">  №</t>
    </r>
    <r>
      <rPr>
        <u/>
        <sz val="8"/>
        <color theme="1"/>
        <rFont val="Times New Roman"/>
        <family val="1"/>
        <charset val="204"/>
      </rPr>
      <t xml:space="preserve"> 380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</si>
</sst>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2" x14ac:knownFonts="1">
    <font>
      <sz val="11"/>
      <color theme="1"/>
      <name val="Calibri"/>
      <family val="2"/>
      <scheme val="minor"/>
    </font>
    <font>
      <sz val="12"/>
      <color theme="1"/>
      <name val="Times New Roman"/>
      <family val="1"/>
      <charset val="204"/>
    </font>
    <font>
      <b/>
      <sz val="14"/>
      <color theme="1"/>
      <name val="Times New Roman"/>
      <family val="1"/>
      <charset val="204"/>
    </font>
    <font>
      <sz val="10"/>
      <color theme="1"/>
      <name val="Times New Roman"/>
      <family val="1"/>
      <charset val="204"/>
    </font>
    <font>
      <sz val="10"/>
      <color theme="1"/>
      <name val="Calibri"/>
      <family val="2"/>
      <charset val="204"/>
      <scheme val="minor"/>
    </font>
    <font>
      <b/>
      <sz val="12"/>
      <color theme="1"/>
      <name val="Times New Roman"/>
      <family val="1"/>
      <charset val="204"/>
    </font>
    <font>
      <b/>
      <sz val="10"/>
      <color theme="1"/>
      <name val="Times New Roman"/>
      <family val="1"/>
      <charset val="204"/>
    </font>
    <font>
      <sz val="10"/>
      <name val="Times New Roman"/>
      <family val="1"/>
      <charset val="204"/>
    </font>
    <font>
      <sz val="8"/>
      <color theme="1"/>
      <name val="Times New Roman"/>
      <family val="1"/>
      <charset val="204"/>
    </font>
    <font>
      <sz val="8"/>
      <name val="Times New Roman"/>
      <family val="1"/>
      <charset val="204"/>
    </font>
    <font>
      <u/>
      <sz val="11"/>
      <color theme="10"/>
      <name val="Calibri"/>
      <family val="2"/>
      <scheme val="minor"/>
    </font>
    <font>
      <u/>
      <sz val="8"/>
      <color theme="1"/>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bottom style="hair">
        <color indexed="64"/>
      </bottom>
      <diagonal/>
    </border>
  </borders>
  <cellStyleXfs count="2">
    <xf numFmtId="0" fontId="0" fillId="0" borderId="0"/>
    <xf numFmtId="0" fontId="10" fillId="0" borderId="0" applyNumberFormat="0" applyFill="0" applyBorder="0" applyAlignment="0" applyProtection="0"/>
  </cellStyleXfs>
  <cellXfs count="53">
    <xf numFmtId="0" fontId="0" fillId="0" borderId="0" xfId="0"/>
    <xf numFmtId="49" fontId="7"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xf>
    <xf numFmtId="3" fontId="6" fillId="0" borderId="1" xfId="0" applyNumberFormat="1" applyFont="1" applyFill="1" applyBorder="1" applyAlignment="1">
      <alignment horizontal="center" vertical="center" wrapText="1"/>
    </xf>
    <xf numFmtId="0" fontId="0" fillId="0" borderId="0" xfId="0" applyFill="1" applyBorder="1"/>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0" fillId="0" borderId="0" xfId="0" applyFill="1"/>
    <xf numFmtId="0" fontId="1" fillId="0" borderId="0" xfId="0" applyFont="1" applyFill="1" applyBorder="1" applyAlignment="1">
      <alignment horizontal="left" vertical="center" wrapText="1"/>
    </xf>
    <xf numFmtId="0" fontId="3" fillId="0" borderId="0" xfId="0" applyFont="1" applyFill="1" applyBorder="1" applyAlignment="1">
      <alignment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6" fillId="0" borderId="1" xfId="0" applyFont="1" applyFill="1" applyBorder="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wrapText="1"/>
    </xf>
    <xf numFmtId="3" fontId="0" fillId="0" borderId="0" xfId="0" applyNumberFormat="1" applyFill="1"/>
    <xf numFmtId="0" fontId="3" fillId="0" borderId="1" xfId="0" applyFont="1" applyFill="1" applyBorder="1" applyAlignment="1">
      <alignment vertical="top" wrapText="1"/>
    </xf>
    <xf numFmtId="49" fontId="7" fillId="0" borderId="1" xfId="0" applyNumberFormat="1" applyFont="1" applyFill="1" applyBorder="1" applyAlignment="1">
      <alignment horizontal="left" wrapText="1"/>
    </xf>
    <xf numFmtId="3" fontId="3" fillId="0" borderId="5"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0" xfId="0" applyFont="1" applyFill="1" applyAlignment="1">
      <alignment horizontal="left" vertical="top" wrapText="1"/>
    </xf>
    <xf numFmtId="0" fontId="3" fillId="0" borderId="1" xfId="0" applyFont="1" applyFill="1" applyBorder="1" applyAlignment="1">
      <alignment horizontal="left" vertical="center" wrapText="1"/>
    </xf>
    <xf numFmtId="0" fontId="3" fillId="0" borderId="0" xfId="0" applyFont="1" applyFill="1" applyAlignment="1">
      <alignment wrapText="1"/>
    </xf>
    <xf numFmtId="0" fontId="6"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2" xfId="0" applyFont="1" applyFill="1" applyBorder="1" applyAlignment="1">
      <alignment horizontal="center" vertical="center"/>
    </xf>
    <xf numFmtId="0" fontId="3" fillId="0" borderId="0" xfId="0" applyFont="1" applyFill="1" applyAlignment="1">
      <alignment horizontal="left" wrapText="1"/>
    </xf>
    <xf numFmtId="164" fontId="7" fillId="0" borderId="1" xfId="0" applyNumberFormat="1" applyFont="1" applyFill="1" applyBorder="1" applyAlignment="1">
      <alignment horizontal="left" wrapText="1"/>
    </xf>
    <xf numFmtId="0" fontId="3" fillId="0" borderId="4"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xf numFmtId="0" fontId="3" fillId="0" borderId="0" xfId="0" applyFont="1" applyFill="1"/>
    <xf numFmtId="0" fontId="6" fillId="0" borderId="2" xfId="0" applyFont="1" applyFill="1" applyBorder="1" applyAlignment="1">
      <alignment wrapText="1"/>
    </xf>
    <xf numFmtId="0" fontId="3" fillId="0" borderId="0" xfId="0" applyFont="1" applyFill="1" applyAlignment="1">
      <alignment horizontal="center" vertical="center"/>
    </xf>
    <xf numFmtId="0" fontId="6" fillId="0" borderId="3" xfId="0" applyFont="1" applyFill="1" applyBorder="1" applyAlignment="1">
      <alignment wrapText="1"/>
    </xf>
    <xf numFmtId="0" fontId="7" fillId="0" borderId="0" xfId="1" applyFont="1" applyFill="1" applyAlignment="1">
      <alignment wrapText="1"/>
    </xf>
    <xf numFmtId="0" fontId="7" fillId="0" borderId="0" xfId="1" applyFont="1" applyFill="1" applyAlignment="1">
      <alignment horizontal="justify" vertical="center" wrapText="1"/>
    </xf>
    <xf numFmtId="164" fontId="7" fillId="0" borderId="7" xfId="0" applyNumberFormat="1" applyFont="1" applyFill="1" applyBorder="1" applyAlignment="1">
      <alignment horizontal="left" wrapText="1"/>
    </xf>
    <xf numFmtId="0" fontId="3" fillId="0" borderId="1" xfId="0" applyFont="1" applyFill="1" applyBorder="1" applyAlignment="1">
      <alignment horizontal="justify" vertical="center"/>
    </xf>
    <xf numFmtId="0" fontId="3" fillId="0" borderId="0" xfId="0" applyFont="1" applyFill="1" applyAlignment="1">
      <alignment horizontal="justify" vertical="center"/>
    </xf>
    <xf numFmtId="0" fontId="6" fillId="0" borderId="1" xfId="0" applyFont="1" applyFill="1" applyBorder="1" applyAlignment="1">
      <alignment horizontal="center" vertical="center"/>
    </xf>
    <xf numFmtId="0" fontId="6" fillId="0" borderId="0" xfId="0" applyFont="1" applyFill="1" applyAlignment="1">
      <alignment vertical="center"/>
    </xf>
    <xf numFmtId="3" fontId="3" fillId="0" borderId="1" xfId="0" applyNumberFormat="1" applyFont="1" applyFill="1" applyBorder="1" applyAlignment="1">
      <alignment horizontal="center" vertical="center"/>
    </xf>
    <xf numFmtId="0" fontId="9"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0" xfId="0" applyFont="1" applyFill="1" applyBorder="1" applyAlignment="1">
      <alignment horizontal="center"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E47699EEBDC2B49C829642C7B783263193A62C5DAFE21A2E47C3BE01480A6EEB5E57953C45AAC010317148A58474F251F5DBDD0295B73BC0X0v7A" TargetMode="External"/><Relationship Id="rId2" Type="http://schemas.openxmlformats.org/officeDocument/2006/relationships/hyperlink" Target="consultantplus://offline/ref=E47699EEBDC2B49C829642C7B783263193A62C5DAFE21A2E47C3BE01480A6EEB5E57953C45AACA16327148A58474F251F5DBDD0295B73BC0X0v7A" TargetMode="External"/><Relationship Id="rId1" Type="http://schemas.openxmlformats.org/officeDocument/2006/relationships/hyperlink" Target="consultantplus://offline/ref=E47699EEBDC2B49C829642C7B783263193A62C5DAFE21A2E47C3BE01480A6EEB5E57953C45AAC816307148A58474F251F5DBDD0295B73BC0X0v7A"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tabSelected="1" workbookViewId="0">
      <selection activeCell="B13" sqref="B13"/>
    </sheetView>
  </sheetViews>
  <sheetFormatPr defaultRowHeight="15" x14ac:dyDescent="0.25"/>
  <cols>
    <col min="1" max="1" width="21.5703125" style="9" customWidth="1"/>
    <col min="2" max="2" width="66.42578125" style="9" customWidth="1"/>
    <col min="3" max="3" width="20" style="9" customWidth="1"/>
    <col min="4" max="4" width="9.140625" style="9" hidden="1" customWidth="1"/>
    <col min="5" max="16384" width="9.140625" style="9"/>
  </cols>
  <sheetData>
    <row r="1" spans="1:5" ht="15" customHeight="1" x14ac:dyDescent="0.25">
      <c r="A1" s="6"/>
      <c r="B1" s="7"/>
      <c r="C1" s="8" t="s">
        <v>146</v>
      </c>
      <c r="D1" s="6"/>
    </row>
    <row r="2" spans="1:5" ht="56.25" customHeight="1" x14ac:dyDescent="0.25">
      <c r="A2" s="6"/>
      <c r="B2" s="10"/>
      <c r="C2" s="50" t="s">
        <v>147</v>
      </c>
      <c r="D2" s="50"/>
    </row>
    <row r="3" spans="1:5" ht="24.75" customHeight="1" x14ac:dyDescent="0.25">
      <c r="A3" s="6"/>
      <c r="B3" s="7"/>
      <c r="C3" s="7" t="s">
        <v>191</v>
      </c>
      <c r="D3" s="6"/>
    </row>
    <row r="4" spans="1:5" ht="28.5" customHeight="1" x14ac:dyDescent="0.3">
      <c r="A4" s="52" t="s">
        <v>0</v>
      </c>
      <c r="B4" s="52"/>
      <c r="C4" s="52"/>
      <c r="D4" s="6"/>
    </row>
    <row r="5" spans="1:5" ht="22.5" customHeight="1" x14ac:dyDescent="0.3">
      <c r="A5" s="52" t="s">
        <v>160</v>
      </c>
      <c r="B5" s="52"/>
      <c r="C5" s="52"/>
      <c r="D5" s="6"/>
    </row>
    <row r="6" spans="1:5" ht="6" customHeight="1" x14ac:dyDescent="0.3">
      <c r="A6" s="6"/>
      <c r="B6" s="52"/>
      <c r="C6" s="52"/>
      <c r="D6" s="6"/>
    </row>
    <row r="7" spans="1:5" x14ac:dyDescent="0.25">
      <c r="A7" s="6"/>
      <c r="B7" s="11"/>
      <c r="C7" s="11" t="s">
        <v>113</v>
      </c>
      <c r="D7" s="6"/>
    </row>
    <row r="8" spans="1:5" ht="48.75" customHeight="1" x14ac:dyDescent="0.25">
      <c r="A8" s="51" t="s">
        <v>2</v>
      </c>
      <c r="B8" s="51" t="s">
        <v>1</v>
      </c>
      <c r="C8" s="51" t="s">
        <v>3</v>
      </c>
    </row>
    <row r="9" spans="1:5" ht="15.75" hidden="1" customHeight="1" thickBot="1" x14ac:dyDescent="0.3">
      <c r="A9" s="51"/>
      <c r="B9" s="51"/>
      <c r="C9" s="51"/>
    </row>
    <row r="10" spans="1:5" ht="15.75" hidden="1" customHeight="1" thickBot="1" x14ac:dyDescent="0.3">
      <c r="A10" s="51"/>
      <c r="B10" s="12"/>
      <c r="C10" s="12"/>
    </row>
    <row r="11" spans="1:5" ht="20.25" customHeight="1" x14ac:dyDescent="0.25">
      <c r="A11" s="13" t="s">
        <v>4</v>
      </c>
      <c r="B11" s="3" t="s">
        <v>185</v>
      </c>
      <c r="C11" s="14">
        <f>C12+C21+C27+C31+C39+C44+C63+C68+C71+C80+C102</f>
        <v>748040.97519999999</v>
      </c>
    </row>
    <row r="12" spans="1:5" ht="21" customHeight="1" x14ac:dyDescent="0.25">
      <c r="A12" s="13" t="s">
        <v>6</v>
      </c>
      <c r="B12" s="15" t="s">
        <v>5</v>
      </c>
      <c r="C12" s="5">
        <f>C13</f>
        <v>418154</v>
      </c>
    </row>
    <row r="13" spans="1:5" ht="22.5" customHeight="1" x14ac:dyDescent="0.25">
      <c r="A13" s="16" t="s">
        <v>8</v>
      </c>
      <c r="B13" s="17" t="s">
        <v>7</v>
      </c>
      <c r="C13" s="2">
        <f>C14+C15+C16+C17+C18+C19+C20</f>
        <v>418154</v>
      </c>
    </row>
    <row r="14" spans="1:5" ht="43.5" customHeight="1" x14ac:dyDescent="0.25">
      <c r="A14" s="16" t="s">
        <v>10</v>
      </c>
      <c r="B14" s="17" t="s">
        <v>9</v>
      </c>
      <c r="C14" s="2">
        <f>227225+34791+1850+5000+40000+16197</f>
        <v>325063</v>
      </c>
    </row>
    <row r="15" spans="1:5" ht="54" customHeight="1" x14ac:dyDescent="0.25">
      <c r="A15" s="16" t="s">
        <v>12</v>
      </c>
      <c r="B15" s="17" t="s">
        <v>11</v>
      </c>
      <c r="C15" s="2">
        <f>4171+5000+5000</f>
        <v>14171</v>
      </c>
      <c r="E15" s="18"/>
    </row>
    <row r="16" spans="1:5" ht="33.75" customHeight="1" x14ac:dyDescent="0.25">
      <c r="A16" s="16" t="s">
        <v>14</v>
      </c>
      <c r="B16" s="17" t="s">
        <v>13</v>
      </c>
      <c r="C16" s="2">
        <f>18172+11449+5000+1500</f>
        <v>36121</v>
      </c>
    </row>
    <row r="17" spans="1:5" ht="69" customHeight="1" x14ac:dyDescent="0.25">
      <c r="A17" s="16" t="s">
        <v>16</v>
      </c>
      <c r="B17" s="17" t="s">
        <v>15</v>
      </c>
      <c r="C17" s="2">
        <f>153+303+1000</f>
        <v>1456</v>
      </c>
    </row>
    <row r="18" spans="1:5" ht="69" customHeight="1" x14ac:dyDescent="0.25">
      <c r="A18" s="16" t="s">
        <v>186</v>
      </c>
      <c r="B18" s="19" t="s">
        <v>17</v>
      </c>
      <c r="C18" s="2">
        <f>12784+10000+3128</f>
        <v>25912</v>
      </c>
    </row>
    <row r="19" spans="1:5" ht="39" customHeight="1" x14ac:dyDescent="0.25">
      <c r="A19" s="16" t="s">
        <v>187</v>
      </c>
      <c r="B19" s="19" t="s">
        <v>148</v>
      </c>
      <c r="C19" s="2">
        <f>1431+2000</f>
        <v>3431</v>
      </c>
    </row>
    <row r="20" spans="1:5" ht="51.75" customHeight="1" x14ac:dyDescent="0.25">
      <c r="A20" s="16" t="s">
        <v>188</v>
      </c>
      <c r="B20" s="20" t="s">
        <v>178</v>
      </c>
      <c r="C20" s="21">
        <f>1000+10000+1000</f>
        <v>12000</v>
      </c>
    </row>
    <row r="21" spans="1:5" ht="29.25" customHeight="1" x14ac:dyDescent="0.25">
      <c r="A21" s="13" t="s">
        <v>19</v>
      </c>
      <c r="B21" s="22" t="s">
        <v>18</v>
      </c>
      <c r="C21" s="5">
        <f>C22</f>
        <v>26595.975200000001</v>
      </c>
    </row>
    <row r="22" spans="1:5" ht="30.75" customHeight="1" x14ac:dyDescent="0.25">
      <c r="A22" s="16" t="s">
        <v>21</v>
      </c>
      <c r="B22" s="19" t="s">
        <v>20</v>
      </c>
      <c r="C22" s="2">
        <f>C23+C24+C25+C26</f>
        <v>26595.975200000001</v>
      </c>
    </row>
    <row r="23" spans="1:5" ht="81.75" customHeight="1" x14ac:dyDescent="0.25">
      <c r="A23" s="1" t="s">
        <v>122</v>
      </c>
      <c r="B23" s="23" t="s">
        <v>123</v>
      </c>
      <c r="C23" s="2">
        <f>24986*46.17/100+1348+563+205+151</f>
        <v>13803.0362</v>
      </c>
    </row>
    <row r="24" spans="1:5" ht="96.75" customHeight="1" x14ac:dyDescent="0.25">
      <c r="A24" s="1" t="s">
        <v>124</v>
      </c>
      <c r="B24" s="24" t="s">
        <v>125</v>
      </c>
      <c r="C24" s="2">
        <f>24986*0.33/100-21+7-1</f>
        <v>67.453800000000015</v>
      </c>
    </row>
    <row r="25" spans="1:5" ht="81.75" customHeight="1" x14ac:dyDescent="0.25">
      <c r="A25" s="1" t="s">
        <v>126</v>
      </c>
      <c r="B25" s="24" t="s">
        <v>127</v>
      </c>
      <c r="C25" s="2">
        <f>24986*60.82/100-1837+919+74</f>
        <v>14352.485200000001</v>
      </c>
    </row>
    <row r="26" spans="1:5" ht="80.25" customHeight="1" x14ac:dyDescent="0.25">
      <c r="A26" s="1" t="s">
        <v>128</v>
      </c>
      <c r="B26" s="25" t="s">
        <v>129</v>
      </c>
      <c r="C26" s="2">
        <f>-1829+228-179+80+73</f>
        <v>-1627</v>
      </c>
    </row>
    <row r="27" spans="1:5" ht="21.75" customHeight="1" x14ac:dyDescent="0.25">
      <c r="A27" s="13" t="s">
        <v>23</v>
      </c>
      <c r="B27" s="3" t="s">
        <v>22</v>
      </c>
      <c r="C27" s="5">
        <f>C28+C29+C30</f>
        <v>112724</v>
      </c>
    </row>
    <row r="28" spans="1:5" ht="31.5" customHeight="1" x14ac:dyDescent="0.25">
      <c r="A28" s="16" t="s">
        <v>132</v>
      </c>
      <c r="B28" s="17" t="s">
        <v>24</v>
      </c>
      <c r="C28" s="2">
        <f>94159-10117+8447</f>
        <v>92489</v>
      </c>
      <c r="E28" s="18"/>
    </row>
    <row r="29" spans="1:5" ht="25.5" customHeight="1" x14ac:dyDescent="0.25">
      <c r="A29" s="16" t="s">
        <v>26</v>
      </c>
      <c r="B29" s="26" t="s">
        <v>25</v>
      </c>
      <c r="C29" s="2">
        <f>5900+1305</f>
        <v>7205</v>
      </c>
    </row>
    <row r="30" spans="1:5" ht="27" customHeight="1" x14ac:dyDescent="0.25">
      <c r="A30" s="16" t="s">
        <v>131</v>
      </c>
      <c r="B30" s="27" t="s">
        <v>130</v>
      </c>
      <c r="C30" s="2">
        <f>9855+2175+1000</f>
        <v>13030</v>
      </c>
    </row>
    <row r="31" spans="1:5" ht="21" customHeight="1" x14ac:dyDescent="0.25">
      <c r="A31" s="13" t="s">
        <v>28</v>
      </c>
      <c r="B31" s="3" t="s">
        <v>27</v>
      </c>
      <c r="C31" s="5">
        <f>C32+C34</f>
        <v>81055</v>
      </c>
    </row>
    <row r="32" spans="1:5" ht="26.25" customHeight="1" x14ac:dyDescent="0.25">
      <c r="A32" s="13" t="s">
        <v>30</v>
      </c>
      <c r="B32" s="3" t="s">
        <v>29</v>
      </c>
      <c r="C32" s="5">
        <f>C33</f>
        <v>21624</v>
      </c>
    </row>
    <row r="33" spans="1:3" ht="31.5" customHeight="1" x14ac:dyDescent="0.25">
      <c r="A33" s="16" t="s">
        <v>32</v>
      </c>
      <c r="B33" s="26" t="s">
        <v>31</v>
      </c>
      <c r="C33" s="2">
        <v>21624</v>
      </c>
    </row>
    <row r="34" spans="1:3" ht="24" customHeight="1" x14ac:dyDescent="0.25">
      <c r="A34" s="13" t="s">
        <v>34</v>
      </c>
      <c r="B34" s="28" t="s">
        <v>33</v>
      </c>
      <c r="C34" s="5">
        <f>C35+C37</f>
        <v>59431</v>
      </c>
    </row>
    <row r="35" spans="1:3" ht="27" customHeight="1" x14ac:dyDescent="0.25">
      <c r="A35" s="16" t="s">
        <v>36</v>
      </c>
      <c r="B35" s="29" t="s">
        <v>35</v>
      </c>
      <c r="C35" s="2">
        <f>C36</f>
        <v>34257</v>
      </c>
    </row>
    <row r="36" spans="1:3" ht="28.5" customHeight="1" x14ac:dyDescent="0.25">
      <c r="A36" s="16" t="s">
        <v>38</v>
      </c>
      <c r="B36" s="29" t="s">
        <v>37</v>
      </c>
      <c r="C36" s="2">
        <f>22641+9116+2500</f>
        <v>34257</v>
      </c>
    </row>
    <row r="37" spans="1:3" ht="24" customHeight="1" x14ac:dyDescent="0.25">
      <c r="A37" s="16" t="s">
        <v>40</v>
      </c>
      <c r="B37" s="29" t="s">
        <v>39</v>
      </c>
      <c r="C37" s="2">
        <f>C38</f>
        <v>25174</v>
      </c>
    </row>
    <row r="38" spans="1:3" ht="32.25" customHeight="1" x14ac:dyDescent="0.25">
      <c r="A38" s="16" t="s">
        <v>42</v>
      </c>
      <c r="B38" s="29" t="s">
        <v>41</v>
      </c>
      <c r="C38" s="2">
        <v>25174</v>
      </c>
    </row>
    <row r="39" spans="1:3" ht="21" customHeight="1" x14ac:dyDescent="0.25">
      <c r="A39" s="13" t="s">
        <v>44</v>
      </c>
      <c r="B39" s="3" t="s">
        <v>43</v>
      </c>
      <c r="C39" s="5">
        <f>C40+C42+C43+C41</f>
        <v>1500</v>
      </c>
    </row>
    <row r="40" spans="1:3" ht="42" hidden="1" customHeight="1" x14ac:dyDescent="0.25">
      <c r="A40" s="16" t="s">
        <v>46</v>
      </c>
      <c r="B40" s="17" t="s">
        <v>45</v>
      </c>
      <c r="C40" s="2">
        <v>0</v>
      </c>
    </row>
    <row r="41" spans="1:3" ht="42" customHeight="1" x14ac:dyDescent="0.25">
      <c r="A41" s="16" t="s">
        <v>46</v>
      </c>
      <c r="B41" s="17" t="s">
        <v>45</v>
      </c>
      <c r="C41" s="2">
        <v>250</v>
      </c>
    </row>
    <row r="42" spans="1:3" ht="55.5" customHeight="1" x14ac:dyDescent="0.25">
      <c r="A42" s="16" t="s">
        <v>48</v>
      </c>
      <c r="B42" s="29" t="s">
        <v>47</v>
      </c>
      <c r="C42" s="2">
        <f>23+977+250</f>
        <v>1250</v>
      </c>
    </row>
    <row r="43" spans="1:3" ht="30.75" hidden="1" customHeight="1" x14ac:dyDescent="0.25">
      <c r="A43" s="16" t="s">
        <v>50</v>
      </c>
      <c r="B43" s="19" t="s">
        <v>49</v>
      </c>
      <c r="C43" s="2">
        <v>0</v>
      </c>
    </row>
    <row r="44" spans="1:3" ht="39" customHeight="1" x14ac:dyDescent="0.25">
      <c r="A44" s="13" t="s">
        <v>52</v>
      </c>
      <c r="B44" s="3" t="s">
        <v>51</v>
      </c>
      <c r="C44" s="5">
        <f>C45+C47+C49+C54+C58+C56+C57+C62</f>
        <v>37301</v>
      </c>
    </row>
    <row r="45" spans="1:3" ht="57.75" customHeight="1" x14ac:dyDescent="0.25">
      <c r="A45" s="16" t="s">
        <v>54</v>
      </c>
      <c r="B45" s="29" t="s">
        <v>53</v>
      </c>
      <c r="C45" s="2">
        <f>C46</f>
        <v>26417</v>
      </c>
    </row>
    <row r="46" spans="1:3" ht="59.25" customHeight="1" x14ac:dyDescent="0.25">
      <c r="A46" s="16" t="s">
        <v>56</v>
      </c>
      <c r="B46" s="29" t="s">
        <v>55</v>
      </c>
      <c r="C46" s="2">
        <f>20417+6000</f>
        <v>26417</v>
      </c>
    </row>
    <row r="47" spans="1:3" ht="51.75" customHeight="1" x14ac:dyDescent="0.25">
      <c r="A47" s="16" t="s">
        <v>58</v>
      </c>
      <c r="B47" s="17" t="s">
        <v>57</v>
      </c>
      <c r="C47" s="2">
        <f>C48</f>
        <v>5300</v>
      </c>
    </row>
    <row r="48" spans="1:3" ht="57" customHeight="1" x14ac:dyDescent="0.25">
      <c r="A48" s="16" t="s">
        <v>60</v>
      </c>
      <c r="B48" s="17" t="s">
        <v>59</v>
      </c>
      <c r="C48" s="2">
        <f>3200+2100</f>
        <v>5300</v>
      </c>
    </row>
    <row r="49" spans="1:3" ht="2.25" hidden="1" customHeight="1" x14ac:dyDescent="0.25">
      <c r="A49" s="16" t="s">
        <v>62</v>
      </c>
      <c r="B49" s="17" t="s">
        <v>61</v>
      </c>
      <c r="C49" s="2">
        <f>C50</f>
        <v>0</v>
      </c>
    </row>
    <row r="50" spans="1:3" ht="58.5" hidden="1" customHeight="1" x14ac:dyDescent="0.25">
      <c r="A50" s="4" t="s">
        <v>143</v>
      </c>
      <c r="B50" s="27" t="s">
        <v>142</v>
      </c>
      <c r="C50" s="2"/>
    </row>
    <row r="51" spans="1:3" ht="34.5" hidden="1" customHeight="1" x14ac:dyDescent="0.25">
      <c r="A51" s="16" t="s">
        <v>64</v>
      </c>
      <c r="B51" s="17" t="s">
        <v>63</v>
      </c>
      <c r="C51" s="2">
        <f>C52</f>
        <v>0</v>
      </c>
    </row>
    <row r="52" spans="1:3" ht="36" hidden="1" customHeight="1" x14ac:dyDescent="0.25">
      <c r="A52" s="16" t="s">
        <v>66</v>
      </c>
      <c r="B52" s="17" t="s">
        <v>65</v>
      </c>
      <c r="C52" s="2"/>
    </row>
    <row r="53" spans="1:3" ht="78" hidden="1" customHeight="1" x14ac:dyDescent="0.25">
      <c r="A53" s="30" t="s">
        <v>133</v>
      </c>
      <c r="B53" s="31" t="s">
        <v>134</v>
      </c>
      <c r="C53" s="2">
        <v>0</v>
      </c>
    </row>
    <row r="54" spans="1:3" ht="30" customHeight="1" x14ac:dyDescent="0.25">
      <c r="A54" s="4" t="s">
        <v>64</v>
      </c>
      <c r="B54" s="17" t="s">
        <v>63</v>
      </c>
      <c r="C54" s="2">
        <f>C55</f>
        <v>1818</v>
      </c>
    </row>
    <row r="55" spans="1:3" ht="32.25" customHeight="1" x14ac:dyDescent="0.25">
      <c r="A55" s="4" t="s">
        <v>66</v>
      </c>
      <c r="B55" s="17" t="s">
        <v>65</v>
      </c>
      <c r="C55" s="2">
        <f>1134+684</f>
        <v>1818</v>
      </c>
    </row>
    <row r="56" spans="1:3" ht="78" customHeight="1" x14ac:dyDescent="0.25">
      <c r="A56" s="4" t="s">
        <v>133</v>
      </c>
      <c r="B56" s="32" t="s">
        <v>134</v>
      </c>
      <c r="C56" s="2">
        <f>1453+310</f>
        <v>1763</v>
      </c>
    </row>
    <row r="57" spans="1:3" ht="71.25" customHeight="1" x14ac:dyDescent="0.25">
      <c r="A57" s="33" t="s">
        <v>183</v>
      </c>
      <c r="B57" s="34" t="s">
        <v>184</v>
      </c>
      <c r="C57" s="21">
        <v>1678</v>
      </c>
    </row>
    <row r="58" spans="1:3" ht="57.75" customHeight="1" x14ac:dyDescent="0.25">
      <c r="A58" s="16" t="s">
        <v>68</v>
      </c>
      <c r="B58" s="35" t="s">
        <v>67</v>
      </c>
      <c r="C58" s="2">
        <f>C59</f>
        <v>162</v>
      </c>
    </row>
    <row r="59" spans="1:3" ht="54" customHeight="1" x14ac:dyDescent="0.25">
      <c r="A59" s="16" t="s">
        <v>70</v>
      </c>
      <c r="B59" s="17" t="s">
        <v>69</v>
      </c>
      <c r="C59" s="2">
        <f>572-410</f>
        <v>162</v>
      </c>
    </row>
    <row r="60" spans="1:3" ht="80.25" hidden="1" customHeight="1" x14ac:dyDescent="0.25">
      <c r="A60" s="16" t="s">
        <v>72</v>
      </c>
      <c r="B60" s="29" t="s">
        <v>71</v>
      </c>
      <c r="C60" s="2"/>
    </row>
    <row r="61" spans="1:3" ht="85.5" hidden="1" customHeight="1" x14ac:dyDescent="0.25">
      <c r="A61" s="16" t="s">
        <v>74</v>
      </c>
      <c r="B61" s="29" t="s">
        <v>73</v>
      </c>
      <c r="C61" s="2"/>
    </row>
    <row r="62" spans="1:3" ht="66" customHeight="1" x14ac:dyDescent="0.25">
      <c r="A62" s="16" t="s">
        <v>74</v>
      </c>
      <c r="B62" s="27" t="s">
        <v>189</v>
      </c>
      <c r="C62" s="2">
        <v>163</v>
      </c>
    </row>
    <row r="63" spans="1:3" ht="27" customHeight="1" x14ac:dyDescent="0.25">
      <c r="A63" s="13" t="s">
        <v>76</v>
      </c>
      <c r="B63" s="3" t="s">
        <v>75</v>
      </c>
      <c r="C63" s="5">
        <f>C64+C65+C66+C67</f>
        <v>425</v>
      </c>
    </row>
    <row r="64" spans="1:3" ht="26.25" customHeight="1" x14ac:dyDescent="0.25">
      <c r="A64" s="4" t="s">
        <v>149</v>
      </c>
      <c r="B64" s="29" t="s">
        <v>114</v>
      </c>
      <c r="C64" s="2">
        <f>271</f>
        <v>271</v>
      </c>
    </row>
    <row r="65" spans="1:3" ht="19.5" customHeight="1" x14ac:dyDescent="0.25">
      <c r="A65" s="4" t="s">
        <v>150</v>
      </c>
      <c r="B65" s="36" t="s">
        <v>115</v>
      </c>
      <c r="C65" s="2">
        <f>7+7</f>
        <v>14</v>
      </c>
    </row>
    <row r="66" spans="1:3" ht="17.25" customHeight="1" x14ac:dyDescent="0.25">
      <c r="A66" s="4" t="s">
        <v>151</v>
      </c>
      <c r="B66" s="37" t="s">
        <v>117</v>
      </c>
      <c r="C66" s="2">
        <f>140</f>
        <v>140</v>
      </c>
    </row>
    <row r="67" spans="1:3" ht="1.5" hidden="1" customHeight="1" x14ac:dyDescent="0.25">
      <c r="A67" s="4" t="s">
        <v>116</v>
      </c>
      <c r="B67" s="38" t="s">
        <v>118</v>
      </c>
      <c r="C67" s="2">
        <v>0</v>
      </c>
    </row>
    <row r="68" spans="1:3" ht="30" customHeight="1" x14ac:dyDescent="0.25">
      <c r="A68" s="13" t="s">
        <v>78</v>
      </c>
      <c r="B68" s="39" t="s">
        <v>77</v>
      </c>
      <c r="C68" s="5">
        <f>C69+C70</f>
        <v>12529</v>
      </c>
    </row>
    <row r="69" spans="1:3" ht="28.5" customHeight="1" x14ac:dyDescent="0.25">
      <c r="A69" s="33" t="s">
        <v>119</v>
      </c>
      <c r="B69" s="34" t="s">
        <v>120</v>
      </c>
      <c r="C69" s="21">
        <v>0</v>
      </c>
    </row>
    <row r="70" spans="1:3" ht="28.5" customHeight="1" x14ac:dyDescent="0.25">
      <c r="A70" s="40" t="s">
        <v>139</v>
      </c>
      <c r="B70" s="34" t="s">
        <v>121</v>
      </c>
      <c r="C70" s="21">
        <f>500+742+3092+237+284+344+2504+1483+31+151+2087+1074</f>
        <v>12529</v>
      </c>
    </row>
    <row r="71" spans="1:3" ht="35.25" customHeight="1" x14ac:dyDescent="0.25">
      <c r="A71" s="13" t="s">
        <v>80</v>
      </c>
      <c r="B71" s="41" t="s">
        <v>79</v>
      </c>
      <c r="C71" s="5">
        <f>C75+C76+C79</f>
        <v>11064</v>
      </c>
    </row>
    <row r="72" spans="1:3" ht="57" hidden="1" customHeight="1" x14ac:dyDescent="0.25">
      <c r="A72" s="4" t="s">
        <v>141</v>
      </c>
      <c r="B72" s="27" t="s">
        <v>140</v>
      </c>
      <c r="C72" s="5">
        <f>C73+C74</f>
        <v>0</v>
      </c>
    </row>
    <row r="73" spans="1:3" ht="67.5" hidden="1" customHeight="1" x14ac:dyDescent="0.25">
      <c r="A73" s="4" t="s">
        <v>135</v>
      </c>
      <c r="B73" s="17" t="s">
        <v>136</v>
      </c>
      <c r="C73" s="5"/>
    </row>
    <row r="74" spans="1:3" ht="70.5" hidden="1" customHeight="1" x14ac:dyDescent="0.25">
      <c r="A74" s="16" t="s">
        <v>137</v>
      </c>
      <c r="B74" s="17" t="s">
        <v>138</v>
      </c>
      <c r="C74" s="5"/>
    </row>
    <row r="75" spans="1:3" ht="65.25" customHeight="1" x14ac:dyDescent="0.25">
      <c r="A75" s="16" t="s">
        <v>135</v>
      </c>
      <c r="B75" s="27" t="s">
        <v>136</v>
      </c>
      <c r="C75" s="2">
        <v>344</v>
      </c>
    </row>
    <row r="76" spans="1:3" ht="43.5" customHeight="1" x14ac:dyDescent="0.25">
      <c r="A76" s="16" t="s">
        <v>82</v>
      </c>
      <c r="B76" s="17" t="s">
        <v>81</v>
      </c>
      <c r="C76" s="2">
        <v>10500</v>
      </c>
    </row>
    <row r="77" spans="1:3" ht="60" hidden="1" customHeight="1" x14ac:dyDescent="0.25">
      <c r="A77" s="16" t="s">
        <v>84</v>
      </c>
      <c r="B77" s="17" t="s">
        <v>83</v>
      </c>
      <c r="C77" s="2">
        <f>C78</f>
        <v>0</v>
      </c>
    </row>
    <row r="78" spans="1:3" ht="60.75" hidden="1" customHeight="1" x14ac:dyDescent="0.25">
      <c r="A78" s="16" t="s">
        <v>86</v>
      </c>
      <c r="B78" s="17" t="s">
        <v>85</v>
      </c>
      <c r="C78" s="2"/>
    </row>
    <row r="79" spans="1:3" ht="39.75" customHeight="1" x14ac:dyDescent="0.25">
      <c r="A79" s="16" t="s">
        <v>180</v>
      </c>
      <c r="B79" s="27" t="s">
        <v>181</v>
      </c>
      <c r="C79" s="2">
        <f>162+48+10</f>
        <v>220</v>
      </c>
    </row>
    <row r="80" spans="1:3" ht="27" customHeight="1" x14ac:dyDescent="0.25">
      <c r="A80" s="13" t="s">
        <v>88</v>
      </c>
      <c r="B80" s="3" t="s">
        <v>87</v>
      </c>
      <c r="C80" s="5">
        <f>C81+C82+C83+C84+C86+C87+C88+C89+C91+C92+C93+C94+C95+C96+C97+C98+C99+C100+C101</f>
        <v>46268</v>
      </c>
    </row>
    <row r="81" spans="1:3" ht="53.25" customHeight="1" x14ac:dyDescent="0.25">
      <c r="A81" s="16" t="s">
        <v>152</v>
      </c>
      <c r="B81" s="42" t="s">
        <v>153</v>
      </c>
      <c r="C81" s="2">
        <f>17+25</f>
        <v>42</v>
      </c>
    </row>
    <row r="82" spans="1:3" ht="70.5" customHeight="1" x14ac:dyDescent="0.25">
      <c r="A82" s="16" t="s">
        <v>90</v>
      </c>
      <c r="B82" s="17" t="s">
        <v>89</v>
      </c>
      <c r="C82" s="2">
        <f>122+130</f>
        <v>252</v>
      </c>
    </row>
    <row r="83" spans="1:3" ht="55.5" customHeight="1" x14ac:dyDescent="0.25">
      <c r="A83" s="16" t="s">
        <v>154</v>
      </c>
      <c r="B83" s="42" t="s">
        <v>155</v>
      </c>
      <c r="C83" s="2">
        <f>1+110+100</f>
        <v>211</v>
      </c>
    </row>
    <row r="84" spans="1:3" ht="65.25" customHeight="1" x14ac:dyDescent="0.25">
      <c r="A84" s="16" t="s">
        <v>92</v>
      </c>
      <c r="B84" s="17" t="s">
        <v>91</v>
      </c>
      <c r="C84" s="2">
        <f>236-126-110+10</f>
        <v>10</v>
      </c>
    </row>
    <row r="85" spans="1:3" ht="64.5" hidden="1" customHeight="1" x14ac:dyDescent="0.25">
      <c r="A85" s="16" t="s">
        <v>94</v>
      </c>
      <c r="B85" s="17" t="s">
        <v>93</v>
      </c>
      <c r="C85" s="2"/>
    </row>
    <row r="86" spans="1:3" ht="54" customHeight="1" x14ac:dyDescent="0.25">
      <c r="A86" s="4" t="s">
        <v>158</v>
      </c>
      <c r="B86" s="43" t="s">
        <v>159</v>
      </c>
      <c r="C86" s="2">
        <v>2</v>
      </c>
    </row>
    <row r="87" spans="1:3" ht="51.75" customHeight="1" x14ac:dyDescent="0.25">
      <c r="A87" s="16" t="s">
        <v>156</v>
      </c>
      <c r="B87" s="17" t="s">
        <v>157</v>
      </c>
      <c r="C87" s="2">
        <v>3</v>
      </c>
    </row>
    <row r="88" spans="1:3" ht="65.25" customHeight="1" x14ac:dyDescent="0.25">
      <c r="A88" s="16" t="s">
        <v>96</v>
      </c>
      <c r="B88" s="17" t="s">
        <v>95</v>
      </c>
      <c r="C88" s="2">
        <f>95+58</f>
        <v>153</v>
      </c>
    </row>
    <row r="89" spans="1:3" ht="78.75" customHeight="1" x14ac:dyDescent="0.25">
      <c r="A89" s="16" t="s">
        <v>98</v>
      </c>
      <c r="B89" s="17" t="s">
        <v>97</v>
      </c>
      <c r="C89" s="2">
        <v>30</v>
      </c>
    </row>
    <row r="90" spans="1:3" ht="55.5" hidden="1" customHeight="1" x14ac:dyDescent="0.25">
      <c r="A90" s="16" t="s">
        <v>100</v>
      </c>
      <c r="B90" s="17" t="s">
        <v>99</v>
      </c>
      <c r="C90" s="2"/>
    </row>
    <row r="91" spans="1:3" ht="52.5" customHeight="1" x14ac:dyDescent="0.25">
      <c r="A91" s="16" t="s">
        <v>102</v>
      </c>
      <c r="B91" s="17" t="s">
        <v>101</v>
      </c>
      <c r="C91" s="2">
        <f>124+200</f>
        <v>324</v>
      </c>
    </row>
    <row r="92" spans="1:3" ht="65.25" customHeight="1" x14ac:dyDescent="0.25">
      <c r="A92" s="16" t="s">
        <v>104</v>
      </c>
      <c r="B92" s="17" t="s">
        <v>103</v>
      </c>
      <c r="C92" s="2">
        <f>708+80+200</f>
        <v>988</v>
      </c>
    </row>
    <row r="93" spans="1:3" ht="65.25" customHeight="1" x14ac:dyDescent="0.25">
      <c r="A93" s="16" t="s">
        <v>182</v>
      </c>
      <c r="B93" s="44" t="s">
        <v>179</v>
      </c>
      <c r="C93" s="2">
        <v>10</v>
      </c>
    </row>
    <row r="94" spans="1:3" ht="44.25" customHeight="1" x14ac:dyDescent="0.25">
      <c r="A94" s="16" t="s">
        <v>106</v>
      </c>
      <c r="B94" s="17" t="s">
        <v>105</v>
      </c>
      <c r="C94" s="2">
        <f>40+50+130</f>
        <v>220</v>
      </c>
    </row>
    <row r="95" spans="1:3" ht="59.25" customHeight="1" x14ac:dyDescent="0.25">
      <c r="A95" s="16" t="s">
        <v>108</v>
      </c>
      <c r="B95" s="17" t="s">
        <v>107</v>
      </c>
      <c r="C95" s="2">
        <v>20</v>
      </c>
    </row>
    <row r="96" spans="1:3" ht="57.75" customHeight="1" x14ac:dyDescent="0.25">
      <c r="A96" s="16" t="s">
        <v>110</v>
      </c>
      <c r="B96" s="17" t="s">
        <v>109</v>
      </c>
      <c r="C96" s="2">
        <f>90+126+1000+650+380+100</f>
        <v>2346</v>
      </c>
    </row>
    <row r="97" spans="1:3" ht="69" customHeight="1" x14ac:dyDescent="0.25">
      <c r="A97" s="16" t="s">
        <v>175</v>
      </c>
      <c r="B97" s="45" t="s">
        <v>174</v>
      </c>
      <c r="C97" s="2">
        <v>2729</v>
      </c>
    </row>
    <row r="98" spans="1:3" ht="69" customHeight="1" x14ac:dyDescent="0.25">
      <c r="A98" s="16" t="s">
        <v>161</v>
      </c>
      <c r="B98" s="46" t="s">
        <v>176</v>
      </c>
      <c r="C98" s="2">
        <f>28989+6003</f>
        <v>34992</v>
      </c>
    </row>
    <row r="99" spans="1:3" ht="81" customHeight="1" x14ac:dyDescent="0.25">
      <c r="A99" s="16" t="s">
        <v>112</v>
      </c>
      <c r="B99" s="17" t="s">
        <v>111</v>
      </c>
      <c r="C99" s="2">
        <f>12</f>
        <v>12</v>
      </c>
    </row>
    <row r="100" spans="1:3" ht="66.75" customHeight="1" x14ac:dyDescent="0.25">
      <c r="A100" s="16" t="s">
        <v>173</v>
      </c>
      <c r="B100" s="17" t="s">
        <v>172</v>
      </c>
      <c r="C100" s="2">
        <f>1683+226+1977</f>
        <v>3886</v>
      </c>
    </row>
    <row r="101" spans="1:3" ht="75" customHeight="1" x14ac:dyDescent="0.25">
      <c r="A101" s="16" t="s">
        <v>190</v>
      </c>
      <c r="B101" s="26" t="s">
        <v>177</v>
      </c>
      <c r="C101" s="2">
        <v>38</v>
      </c>
    </row>
    <row r="102" spans="1:3" ht="18.75" customHeight="1" x14ac:dyDescent="0.25">
      <c r="A102" s="47" t="s">
        <v>171</v>
      </c>
      <c r="B102" s="48" t="s">
        <v>170</v>
      </c>
      <c r="C102" s="47">
        <f>C103+C104</f>
        <v>425</v>
      </c>
    </row>
    <row r="103" spans="1:3" ht="20.25" customHeight="1" x14ac:dyDescent="0.25">
      <c r="A103" s="4" t="s">
        <v>144</v>
      </c>
      <c r="B103" s="36" t="s">
        <v>145</v>
      </c>
      <c r="C103" s="4">
        <f>70-70</f>
        <v>0</v>
      </c>
    </row>
    <row r="104" spans="1:3" x14ac:dyDescent="0.25">
      <c r="A104" s="49" t="s">
        <v>162</v>
      </c>
      <c r="B104" s="29" t="s">
        <v>163</v>
      </c>
      <c r="C104" s="4">
        <f>C105+C106+C107</f>
        <v>425</v>
      </c>
    </row>
    <row r="105" spans="1:3" ht="38.25" x14ac:dyDescent="0.25">
      <c r="A105" s="49" t="s">
        <v>164</v>
      </c>
      <c r="B105" s="29" t="s">
        <v>165</v>
      </c>
      <c r="C105" s="4">
        <v>150</v>
      </c>
    </row>
    <row r="106" spans="1:3" ht="39" x14ac:dyDescent="0.25">
      <c r="A106" s="49" t="s">
        <v>166</v>
      </c>
      <c r="B106" s="17" t="s">
        <v>168</v>
      </c>
      <c r="C106" s="4">
        <v>150</v>
      </c>
    </row>
    <row r="107" spans="1:3" ht="39" x14ac:dyDescent="0.25">
      <c r="A107" s="49" t="s">
        <v>167</v>
      </c>
      <c r="B107" s="17" t="s">
        <v>169</v>
      </c>
      <c r="C107" s="4">
        <v>125</v>
      </c>
    </row>
  </sheetData>
  <mergeCells count="7">
    <mergeCell ref="C2:D2"/>
    <mergeCell ref="B8:B9"/>
    <mergeCell ref="C8:C9"/>
    <mergeCell ref="A8:A10"/>
    <mergeCell ref="B6:C6"/>
    <mergeCell ref="A4:C4"/>
    <mergeCell ref="A5:C5"/>
  </mergeCells>
  <hyperlinks>
    <hyperlink ref="B81" r:id="rId1" display="consultantplus://offline/ref=E47699EEBDC2B49C829642C7B783263193A62C5DAFE21A2E47C3BE01480A6EEB5E57953C45AAC816307148A58474F251F5DBDD0295B73BC0X0v7A"/>
    <hyperlink ref="B83" r:id="rId2" display="consultantplus://offline/ref=E47699EEBDC2B49C829642C7B783263193A62C5DAFE21A2E47C3BE01480A6EEB5E57953C45AACA16327148A58474F251F5DBDD0295B73BC0X0v7A"/>
    <hyperlink ref="B86" r:id="rId3" display="consultantplus://offline/ref=E47699EEBDC2B49C829642C7B783263193A62C5DAFE21A2E47C3BE01480A6EEB5E57953C45AAC010317148A58474F251F5DBDD0295B73BC0X0v7A"/>
  </hyperlinks>
  <pageMargins left="1.1811023622047245" right="0.59055118110236227" top="0.78740157480314965" bottom="0.59055118110236227" header="0.31496062992125984" footer="0.31496062992125984"/>
  <pageSetup paperSize="9" scale="73" fitToWidth="0" fitToHeight="0"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2024-12-19T08:11:30Z</dcterms:modified>
</cp:coreProperties>
</file>